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a SUBWENCJA 2019\analizy\"/>
    </mc:Choice>
  </mc:AlternateContent>
  <bookViews>
    <workbookView xWindow="-120" yWindow="-120" windowWidth="29040" windowHeight="15840"/>
  </bookViews>
  <sheets>
    <sheet name="Całkowita wartość punktowa" sheetId="1" r:id="rId1"/>
    <sheet name="Artykuł 2017 - 2018" sheetId="2" r:id="rId2"/>
    <sheet name="Artykuł 2019 - 2020" sheetId="3" r:id="rId3"/>
    <sheet name="Monografia 2017 - 2020" sheetId="4" r:id="rId4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4" l="1"/>
  <c r="H17" i="4" s="1"/>
  <c r="E17" i="4"/>
  <c r="F16" i="4"/>
  <c r="E16" i="4"/>
  <c r="F15" i="4"/>
  <c r="H15" i="4" s="1"/>
  <c r="E15" i="4"/>
  <c r="F11" i="4"/>
  <c r="H11" i="4" s="1"/>
  <c r="E11" i="4"/>
  <c r="F10" i="4"/>
  <c r="H10" i="4" s="1"/>
  <c r="E10" i="4"/>
  <c r="F9" i="4"/>
  <c r="H9" i="4" s="1"/>
  <c r="E9" i="4"/>
  <c r="F5" i="4"/>
  <c r="I5" i="4" s="1"/>
  <c r="F4" i="4"/>
  <c r="I4" i="4" s="1"/>
  <c r="F3" i="4"/>
  <c r="I3" i="4" s="1"/>
  <c r="F7" i="2"/>
  <c r="G7" i="2" s="1"/>
  <c r="E7" i="2"/>
  <c r="G3" i="2"/>
  <c r="F5" i="2"/>
  <c r="G5" i="2" s="1"/>
  <c r="H5" i="2" s="1"/>
  <c r="F4" i="2"/>
  <c r="F3" i="2"/>
  <c r="E5" i="2"/>
  <c r="E4" i="2"/>
  <c r="F5" i="3"/>
  <c r="G5" i="3" s="1"/>
  <c r="I5" i="3" s="1"/>
  <c r="E4" i="3"/>
  <c r="F7" i="3"/>
  <c r="G7" i="3" s="1"/>
  <c r="F4" i="3"/>
  <c r="G4" i="3" s="1"/>
  <c r="I4" i="3" s="1"/>
  <c r="E5" i="3"/>
  <c r="E7" i="3"/>
  <c r="F3" i="3"/>
  <c r="G3" i="3" s="1"/>
  <c r="I3" i="2"/>
  <c r="H3" i="2"/>
  <c r="G4" i="2" l="1"/>
  <c r="I4" i="2" s="1"/>
  <c r="I7" i="2"/>
  <c r="H7" i="2"/>
  <c r="I5" i="2"/>
  <c r="G16" i="4"/>
  <c r="I16" i="4" s="1"/>
  <c r="H16" i="4"/>
  <c r="G3" i="4"/>
  <c r="G4" i="4"/>
  <c r="G5" i="4"/>
  <c r="H3" i="4"/>
  <c r="H4" i="4"/>
  <c r="H5" i="4"/>
  <c r="G9" i="4"/>
  <c r="I9" i="4" s="1"/>
  <c r="G15" i="4"/>
  <c r="I15" i="4" s="1"/>
  <c r="G17" i="4"/>
  <c r="I17" i="4" s="1"/>
  <c r="G10" i="4"/>
  <c r="I10" i="4" s="1"/>
  <c r="G11" i="4"/>
  <c r="I11" i="4" s="1"/>
  <c r="H4" i="2"/>
  <c r="H7" i="3"/>
  <c r="I7" i="3"/>
  <c r="I3" i="3"/>
  <c r="H3" i="3"/>
  <c r="H4" i="3"/>
  <c r="H5" i="3"/>
</calcChain>
</file>

<file path=xl/sharedStrings.xml><?xml version="1.0" encoding="utf-8"?>
<sst xmlns="http://schemas.openxmlformats.org/spreadsheetml/2006/main" count="120" uniqueCount="65">
  <si>
    <t>Artykuł w czasopiśmie</t>
  </si>
  <si>
    <t>Całkowita watrość punktowa publikacji Pc w okresie</t>
  </si>
  <si>
    <t>Przeliczona wartość punktowa publikacji P w okresie</t>
  </si>
  <si>
    <t>Udział jednostkowy Autora U</t>
  </si>
  <si>
    <t>Wartość pkt udziału jednostkowego Pu</t>
  </si>
  <si>
    <t>2017 - 2018 Wykaz z 2017</t>
  </si>
  <si>
    <t>2019 - 2020 Wykaz z 2019</t>
  </si>
  <si>
    <t>Artykuł recenzyjny</t>
  </si>
  <si>
    <t>Poza wykazem</t>
  </si>
  <si>
    <t>Z wykazu czasopism</t>
  </si>
  <si>
    <t>25 lub 20</t>
  </si>
  <si>
    <t>mniej niż 20</t>
  </si>
  <si>
    <t>25%Pc</t>
  </si>
  <si>
    <t>2017 - 2018</t>
  </si>
  <si>
    <t>2019 - 2020</t>
  </si>
  <si>
    <t>25%Pc (P ustalone jw.)</t>
  </si>
  <si>
    <t>Wartość punktowa artykułów naukowych</t>
  </si>
  <si>
    <t>Typ publikacji</t>
  </si>
  <si>
    <t>Całkowita watrość punktowa publikacji Pc w okresie 2017 - 2020</t>
  </si>
  <si>
    <t>Przeliczona wartość punktowa publikacji P w okresie 2017 - 2020</t>
  </si>
  <si>
    <t>Wartość punktowa udziału jednostkowego Pu</t>
  </si>
  <si>
    <t>Przekład monografii na język polski lub z polskiego na inny język nowożytny</t>
  </si>
  <si>
    <t>Monografia|Redakcja|Rozdział poziom 2</t>
  </si>
  <si>
    <t>300 | 150 | 75</t>
  </si>
  <si>
    <t>Monografia|Redakcja|Rozdział poziom 1, Monografia poza wykazem oceniona przez KEN (max 5 monografii, ocena na wniosek),</t>
  </si>
  <si>
    <t>100 | 20 | 20</t>
  </si>
  <si>
    <t>Monografia|Redakcja|Rozdział poza wykazem</t>
  </si>
  <si>
    <t>20 | 5 | 5</t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</si>
  <si>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z jednej dyscypliny i podmiotu (dyscyplinopodmiotu)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</si>
  <si>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t>Z wykazu 2017</t>
  </si>
  <si>
    <t>Artykuł opublikowany w czasopiśmie</t>
  </si>
  <si>
    <t>Pc - całkowita wartość punktowa publikacji</t>
  </si>
  <si>
    <t>10% całkowitej wartości punktowej</t>
  </si>
  <si>
    <t>przeliczeniowa wartość punktowa wg wzoru</t>
  </si>
  <si>
    <t>Więcej niż 30 punktów</t>
  </si>
  <si>
    <t>Między 20 a 25</t>
  </si>
  <si>
    <t>Mniej niż 20 punktów</t>
  </si>
  <si>
    <t>Spoza wykazu 2017</t>
  </si>
  <si>
    <t>Artykuł (ryczałt 5 punktów)</t>
  </si>
  <si>
    <t>m (liczba autorów)</t>
  </si>
  <si>
    <t>P - przeliczeniowa wartość punktowa publikacji (większa z liczb z kolumny E lub F)</t>
  </si>
  <si>
    <t>U - część slota (udział jednostkowy autora w publikacji, kolumna I/B)</t>
  </si>
  <si>
    <t xml:space="preserve">Pu - pkt dla pracownika (wartość punktowa udziału jednostkowego) </t>
  </si>
  <si>
    <t>Z wykazu 2019 - 2020</t>
  </si>
  <si>
    <t>Spoza wykazu 2019 - 2020</t>
  </si>
  <si>
    <t>Punkty 100 - 140 - 200</t>
  </si>
  <si>
    <t>Punkty 40 - 70</t>
  </si>
  <si>
    <t>Punkty 20</t>
  </si>
  <si>
    <t>n/d</t>
  </si>
  <si>
    <t xml:space="preserve">Wydawca z poziom II </t>
  </si>
  <si>
    <t>monografia</t>
  </si>
  <si>
    <t>redakcja</t>
  </si>
  <si>
    <t>rozdział</t>
  </si>
  <si>
    <t>Wydawca spoza wykazu MNiSW</t>
  </si>
  <si>
    <t xml:space="preserve">Punktacja monografii poza wykazem: monografia 20, rodział 5, redakcja 5. </t>
  </si>
  <si>
    <t>Wydawca z poziom I</t>
  </si>
  <si>
    <t>Punktacja monografii z poziomu II: Nauki społeczne: monografia 300, rodział 150, redakcja 75</t>
  </si>
  <si>
    <t>1) Punktacja monografii z poziomu I: Nauki społeczne: monografia 100, rozdział 20, redakcja 20  
2) Każdy pracownik może wykazać max etat*udział czasu pracy w dyscyplinie*2 sloty wypełnione monografiami, redakcją monografii i rozdziałami w monografii wydanymi przez wydawnictwa z poziomu I</t>
  </si>
  <si>
    <t>k (liczba autorów z dyscypliny w KUL)</t>
  </si>
  <si>
    <t>Wartość punktowa monografii naukowych w HST</t>
  </si>
  <si>
    <t>Liczby charakteryzujące publikację</t>
  </si>
  <si>
    <t>Wstaw odpowiednie liczby charakteryzujące publikację.
Liczba punktów Pc jest przydzielona w zależności od rodzaju publikacji i prestiżu wydawnictwa.</t>
  </si>
  <si>
    <t>min. 30</t>
  </si>
  <si>
    <t>To wartość publikacji danego autora dla ewaluacji jakości działalności naukowej.</t>
  </si>
  <si>
    <t>k (liczba autorów z tej samej dyscypliny w KUL)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</si>
</sst>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251E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7" fillId="6" borderId="0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4" borderId="1" xfId="3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7" fillId="4" borderId="1" xfId="3" applyNumberFormat="1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6" fillId="4" borderId="1" xfId="3" applyNumberForma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</cellXfs>
  <cellStyles count="4">
    <cellStyle name="20% — akcent 1" xfId="2" builtinId="30"/>
    <cellStyle name="60% — akcent 1" xfId="3" builtinId="32"/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1314450</xdr:colOff>
      <xdr:row>17</xdr:row>
      <xdr:rowOff>128586</xdr:rowOff>
    </xdr:from>
    <xdr:ext cx="1259608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num>
                      <m:den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den>
                    </m:f>
                    <m:func>
                      <m:func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10% </m:t>
                        </m:r>
                      </m:e>
                    </m:func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</m:oMath>
                </m:oMathPara>
              </a14:m>
              <a:endParaRPr lang="pl-PL">
                <a:effectLst/>
              </a:endParaRPr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𝑃𝑐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𝑘/𝑚′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min⁡〖10% 〗 𝑃𝑐</a:t>
              </a:r>
              <a:endParaRPr lang="pl-PL">
                <a:effectLst/>
              </a:endParaRPr>
            </a:p>
          </xdr:txBody>
        </xdr:sp>
      </mc:Fallback>
    </mc:AlternateContent>
    <xdr:clientData/>
  </xdr:oneCellAnchor>
  <xdr:oneCellAnchor>
    <xdr:from>
      <xdr:col>5</xdr:col>
      <xdr:colOff>638175</xdr:colOff>
      <xdr:row>16</xdr:row>
      <xdr:rowOff>319087</xdr:rowOff>
    </xdr:from>
    <xdr:ext cx="66675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𝑃𝑐</m:t>
                        </m:r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𝑃/𝑃𝑐   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942975</xdr:colOff>
      <xdr:row>16</xdr:row>
      <xdr:rowOff>376237</xdr:rowOff>
    </xdr:from>
    <xdr:ext cx="1227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9" name="pole tekstowe 8"/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1314450</xdr:colOff>
      <xdr:row>16</xdr:row>
      <xdr:rowOff>195262</xdr:rowOff>
    </xdr:from>
    <xdr:ext cx="1211614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pole tekstowe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𝑃𝑐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p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den>
                        </m:f>
                      </m:e>
                    </m:rad>
                    <m:func>
                      <m:funcPr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10% 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𝑃𝑐</m:t>
                        </m:r>
                      </m:e>
                    </m:fun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0" name="pole tekstowe 9"/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𝑃𝑐</a:t>
              </a:r>
              <a:r>
                <a:rPr lang="pl-PL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√(𝑘/𝑚^′ )  min⁡〖10% 𝑃𝑐〗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3</xdr:col>
      <xdr:colOff>1266825</xdr:colOff>
      <xdr:row>6</xdr:row>
      <xdr:rowOff>104775</xdr:rowOff>
    </xdr:from>
    <xdr:to>
      <xdr:col>4</xdr:col>
      <xdr:colOff>695325</xdr:colOff>
      <xdr:row>7</xdr:row>
      <xdr:rowOff>247650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800350"/>
          <a:ext cx="13335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8</xdr:row>
      <xdr:rowOff>114300</xdr:rowOff>
    </xdr:from>
    <xdr:to>
      <xdr:col>4</xdr:col>
      <xdr:colOff>723900</xdr:colOff>
      <xdr:row>9</xdr:row>
      <xdr:rowOff>219075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590925"/>
          <a:ext cx="13525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5</xdr:row>
      <xdr:rowOff>152400</xdr:rowOff>
    </xdr:from>
    <xdr:to>
      <xdr:col>5</xdr:col>
      <xdr:colOff>1285875</xdr:colOff>
      <xdr:row>6</xdr:row>
      <xdr:rowOff>257175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2457450"/>
          <a:ext cx="55245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5</xdr:row>
      <xdr:rowOff>133350</xdr:rowOff>
    </xdr:from>
    <xdr:to>
      <xdr:col>6</xdr:col>
      <xdr:colOff>1143000</xdr:colOff>
      <xdr:row>6</xdr:row>
      <xdr:rowOff>238125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2438400"/>
          <a:ext cx="3048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915187</xdr:colOff>
      <xdr:row>7</xdr:row>
      <xdr:rowOff>19050</xdr:rowOff>
    </xdr:from>
    <xdr:to>
      <xdr:col>2</xdr:col>
      <xdr:colOff>938047</xdr:colOff>
      <xdr:row>12</xdr:row>
      <xdr:rowOff>19050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flipH="1" flipV="1">
          <a:off x="2876216" y="3761815"/>
          <a:ext cx="1983890" cy="88526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950710</xdr:colOff>
      <xdr:row>7</xdr:row>
      <xdr:rowOff>26894</xdr:rowOff>
    </xdr:from>
    <xdr:to>
      <xdr:col>2</xdr:col>
      <xdr:colOff>977380</xdr:colOff>
      <xdr:row>11</xdr:row>
      <xdr:rowOff>158339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V="1">
          <a:off x="4872769" y="3769659"/>
          <a:ext cx="26670" cy="8486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963597</xdr:colOff>
      <xdr:row>7</xdr:row>
      <xdr:rowOff>15240</xdr:rowOff>
    </xdr:from>
    <xdr:to>
      <xdr:col>3</xdr:col>
      <xdr:colOff>963597</xdr:colOff>
      <xdr:row>12</xdr:row>
      <xdr:rowOff>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 flipV="1">
          <a:off x="4885656" y="3758005"/>
          <a:ext cx="1961029" cy="8700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 flipH="1" flipV="1">
          <a:off x="2343150" y="3629025"/>
          <a:ext cx="1343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 flipV="1">
          <a:off x="3676650" y="3657600"/>
          <a:ext cx="95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 flipV="1">
          <a:off x="3676650" y="3638550"/>
          <a:ext cx="131445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904875</xdr:colOff>
      <xdr:row>7</xdr:row>
      <xdr:rowOff>0</xdr:rowOff>
    </xdr:from>
    <xdr:to>
      <xdr:col>8</xdr:col>
      <xdr:colOff>9525</xdr:colOff>
      <xdr:row>12</xdr:row>
      <xdr:rowOff>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 flipH="1" flipV="1">
          <a:off x="14239875" y="3724275"/>
          <a:ext cx="10096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962025</xdr:colOff>
      <xdr:row>12</xdr:row>
      <xdr:rowOff>0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 flipV="1">
          <a:off x="15240000" y="3724275"/>
          <a:ext cx="962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18</xdr:row>
      <xdr:rowOff>9525</xdr:rowOff>
    </xdr:from>
    <xdr:to>
      <xdr:col>2</xdr:col>
      <xdr:colOff>942975</xdr:colOff>
      <xdr:row>20</xdr:row>
      <xdr:rowOff>0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H="1" flipV="1">
          <a:off x="2819400" y="9153525"/>
          <a:ext cx="193357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2</xdr:col>
      <xdr:colOff>952500</xdr:colOff>
      <xdr:row>20</xdr:row>
      <xdr:rowOff>0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4762500" y="9144000"/>
          <a:ext cx="0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3</xdr:col>
      <xdr:colOff>962025</xdr:colOff>
      <xdr:row>19</xdr:row>
      <xdr:rowOff>742950</xdr:rowOff>
    </xdr:to>
    <xdr:cxnSp macro="">
      <xdr:nvCxnSpPr>
        <xdr:cNvPr id="16" name="Łącznik prosty ze strzałką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 flipV="1">
          <a:off x="4762500" y="9144000"/>
          <a:ext cx="19145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18</xdr:row>
      <xdr:rowOff>9525</xdr:rowOff>
    </xdr:from>
    <xdr:to>
      <xdr:col>8</xdr:col>
      <xdr:colOff>0</xdr:colOff>
      <xdr:row>19</xdr:row>
      <xdr:rowOff>742950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 flipH="1" flipV="1">
          <a:off x="14306550" y="9153525"/>
          <a:ext cx="933450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</xdr:row>
      <xdr:rowOff>9525</xdr:rowOff>
    </xdr:from>
    <xdr:to>
      <xdr:col>8</xdr:col>
      <xdr:colOff>971550</xdr:colOff>
      <xdr:row>20</xdr:row>
      <xdr:rowOff>0</xdr:rowOff>
    </xdr:to>
    <xdr:cxnSp macro="">
      <xdr:nvCxnSpPr>
        <xdr:cNvPr id="20" name="Łącznik prosty ze strzałką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15240000" y="9153525"/>
          <a:ext cx="9715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K10" sqref="K10"/>
    </sheetView>
  </sheetViews>
  <sheetFormatPr defaultRowHeight="15" x14ac:dyDescent="0.25"/>
  <cols>
    <col min="1" max="1" width="28.42578125" customWidth="1"/>
    <col min="2" max="4" width="28.5703125" customWidth="1"/>
    <col min="5" max="5" width="28.7109375" customWidth="1"/>
    <col min="6" max="7" width="28.5703125" customWidth="1"/>
  </cols>
  <sheetData>
    <row r="1" spans="1:7" ht="75" customHeight="1" x14ac:dyDescent="0.25">
      <c r="A1" s="43" t="s">
        <v>16</v>
      </c>
      <c r="B1" s="43"/>
      <c r="C1" s="43"/>
      <c r="D1" s="43"/>
      <c r="E1" s="43"/>
      <c r="F1" s="43"/>
      <c r="G1" s="44"/>
    </row>
    <row r="2" spans="1:7" ht="30" customHeight="1" x14ac:dyDescent="0.25">
      <c r="A2" s="35" t="s">
        <v>0</v>
      </c>
      <c r="B2" s="35" t="s">
        <v>1</v>
      </c>
      <c r="C2" s="35"/>
      <c r="D2" s="35" t="s">
        <v>2</v>
      </c>
      <c r="E2" s="35"/>
      <c r="F2" s="2" t="s">
        <v>3</v>
      </c>
      <c r="G2" s="2" t="s">
        <v>4</v>
      </c>
    </row>
    <row r="3" spans="1:7" x14ac:dyDescent="0.25">
      <c r="A3" s="35"/>
      <c r="B3" s="1" t="s">
        <v>5</v>
      </c>
      <c r="C3" s="1" t="s">
        <v>6</v>
      </c>
      <c r="D3" s="1" t="s">
        <v>13</v>
      </c>
      <c r="E3" s="1" t="s">
        <v>14</v>
      </c>
      <c r="F3" s="46"/>
      <c r="G3" s="46"/>
    </row>
    <row r="4" spans="1:7" ht="30.75" customHeight="1" x14ac:dyDescent="0.25">
      <c r="A4" s="37" t="s">
        <v>9</v>
      </c>
      <c r="B4" s="36" t="s">
        <v>62</v>
      </c>
      <c r="C4" s="1">
        <v>200</v>
      </c>
      <c r="D4" s="36" t="s">
        <v>62</v>
      </c>
      <c r="E4" s="1">
        <v>200</v>
      </c>
      <c r="F4" s="47"/>
      <c r="G4" s="47"/>
    </row>
    <row r="5" spans="1:7" ht="30.75" customHeight="1" x14ac:dyDescent="0.25">
      <c r="A5" s="37"/>
      <c r="B5" s="36"/>
      <c r="C5" s="1">
        <v>140</v>
      </c>
      <c r="D5" s="36"/>
      <c r="E5" s="1">
        <v>140</v>
      </c>
      <c r="F5" s="47"/>
      <c r="G5" s="47"/>
    </row>
    <row r="6" spans="1:7" ht="30.75" customHeight="1" x14ac:dyDescent="0.25">
      <c r="A6" s="37"/>
      <c r="B6" s="36"/>
      <c r="C6" s="1">
        <v>100</v>
      </c>
      <c r="D6" s="36"/>
      <c r="E6" s="1">
        <v>100</v>
      </c>
      <c r="F6" s="47"/>
      <c r="G6" s="47"/>
    </row>
    <row r="7" spans="1:7" ht="30.75" customHeight="1" x14ac:dyDescent="0.25">
      <c r="A7" s="37"/>
      <c r="B7" s="36" t="s">
        <v>10</v>
      </c>
      <c r="C7" s="1">
        <v>70</v>
      </c>
      <c r="D7" s="36"/>
      <c r="E7" s="36"/>
      <c r="F7" s="47"/>
      <c r="G7" s="47"/>
    </row>
    <row r="8" spans="1:7" ht="30.75" customHeight="1" x14ac:dyDescent="0.25">
      <c r="A8" s="37"/>
      <c r="B8" s="36"/>
      <c r="C8" s="1">
        <v>40</v>
      </c>
      <c r="D8" s="36"/>
      <c r="E8" s="36"/>
      <c r="F8" s="47"/>
      <c r="G8" s="47"/>
    </row>
    <row r="9" spans="1:7" ht="30.75" customHeight="1" x14ac:dyDescent="0.25">
      <c r="A9" s="37"/>
      <c r="B9" s="1" t="s">
        <v>11</v>
      </c>
      <c r="C9" s="1">
        <v>20</v>
      </c>
      <c r="D9" s="36"/>
      <c r="E9" s="36"/>
      <c r="F9" s="47"/>
      <c r="G9" s="47"/>
    </row>
    <row r="10" spans="1:7" ht="24.75" customHeight="1" x14ac:dyDescent="0.25">
      <c r="A10" s="3" t="s">
        <v>8</v>
      </c>
      <c r="B10" s="1">
        <v>5</v>
      </c>
      <c r="C10" s="1">
        <v>5</v>
      </c>
      <c r="D10" s="36"/>
      <c r="E10" s="36"/>
      <c r="F10" s="47"/>
      <c r="G10" s="47"/>
    </row>
    <row r="11" spans="1:7" ht="31.5" customHeight="1" x14ac:dyDescent="0.25">
      <c r="A11" s="3" t="s">
        <v>7</v>
      </c>
      <c r="B11" s="36" t="s">
        <v>12</v>
      </c>
      <c r="C11" s="36"/>
      <c r="D11" s="36" t="s">
        <v>15</v>
      </c>
      <c r="E11" s="36"/>
      <c r="F11" s="48"/>
      <c r="G11" s="48"/>
    </row>
    <row r="12" spans="1:7" ht="48.75" customHeight="1" x14ac:dyDescent="0.25">
      <c r="A12" s="35" t="s">
        <v>28</v>
      </c>
      <c r="B12" s="37"/>
      <c r="C12" s="37"/>
      <c r="D12" s="37"/>
      <c r="E12" s="37"/>
      <c r="F12" s="37"/>
      <c r="G12" s="37"/>
    </row>
    <row r="13" spans="1:7" ht="75" customHeight="1" x14ac:dyDescent="0.25">
      <c r="A13" s="43" t="s">
        <v>59</v>
      </c>
      <c r="B13" s="36"/>
      <c r="C13" s="36"/>
      <c r="D13" s="36"/>
      <c r="E13" s="36"/>
      <c r="F13" s="36"/>
      <c r="G13" s="45"/>
    </row>
    <row r="14" spans="1:7" ht="30" customHeight="1" x14ac:dyDescent="0.25">
      <c r="A14" s="35" t="s">
        <v>17</v>
      </c>
      <c r="B14" s="35" t="s">
        <v>18</v>
      </c>
      <c r="C14" s="35"/>
      <c r="D14" s="35" t="s">
        <v>19</v>
      </c>
      <c r="E14" s="35"/>
      <c r="F14" s="35" t="s">
        <v>3</v>
      </c>
      <c r="G14" s="35" t="s">
        <v>20</v>
      </c>
    </row>
    <row r="15" spans="1:7" x14ac:dyDescent="0.25">
      <c r="A15" s="35"/>
      <c r="B15" s="35"/>
      <c r="C15" s="35"/>
      <c r="D15" s="35"/>
      <c r="E15" s="35"/>
      <c r="F15" s="35"/>
      <c r="G15" s="35"/>
    </row>
    <row r="16" spans="1:7" ht="37.5" customHeight="1" x14ac:dyDescent="0.25">
      <c r="A16" s="2" t="s">
        <v>22</v>
      </c>
      <c r="B16" s="42" t="s">
        <v>23</v>
      </c>
      <c r="C16" s="42"/>
      <c r="D16" s="41" t="s">
        <v>23</v>
      </c>
      <c r="E16" s="42"/>
      <c r="F16" s="38"/>
      <c r="G16" s="38"/>
    </row>
    <row r="17" spans="1:7" ht="75" customHeight="1" x14ac:dyDescent="0.25">
      <c r="A17" s="2" t="s">
        <v>24</v>
      </c>
      <c r="B17" s="33" t="s">
        <v>25</v>
      </c>
      <c r="C17" s="33"/>
      <c r="D17" s="42"/>
      <c r="E17" s="42"/>
      <c r="F17" s="39"/>
      <c r="G17" s="39"/>
    </row>
    <row r="18" spans="1:7" ht="42.75" customHeight="1" x14ac:dyDescent="0.25">
      <c r="A18" s="2" t="s">
        <v>26</v>
      </c>
      <c r="B18" s="34" t="s">
        <v>27</v>
      </c>
      <c r="C18" s="34"/>
      <c r="D18" s="42"/>
      <c r="E18" s="42"/>
      <c r="F18" s="39"/>
      <c r="G18" s="39"/>
    </row>
    <row r="19" spans="1:7" ht="45" x14ac:dyDescent="0.25">
      <c r="A19" s="2" t="s">
        <v>21</v>
      </c>
      <c r="B19" s="41" t="s">
        <v>12</v>
      </c>
      <c r="C19" s="41"/>
      <c r="D19" s="41" t="s">
        <v>15</v>
      </c>
      <c r="E19" s="42"/>
      <c r="F19" s="40"/>
      <c r="G19" s="40"/>
    </row>
    <row r="20" spans="1:7" ht="48.75" customHeight="1" x14ac:dyDescent="0.25">
      <c r="A20" s="35" t="s">
        <v>28</v>
      </c>
      <c r="B20" s="35"/>
      <c r="C20" s="35"/>
      <c r="D20" s="35"/>
      <c r="E20" s="35"/>
      <c r="F20" s="35"/>
      <c r="G20" s="35"/>
    </row>
  </sheetData>
  <mergeCells count="32">
    <mergeCell ref="D17:E17"/>
    <mergeCell ref="B16:C16"/>
    <mergeCell ref="A1:G1"/>
    <mergeCell ref="A13:G13"/>
    <mergeCell ref="A14:A15"/>
    <mergeCell ref="B11:C11"/>
    <mergeCell ref="D4:D6"/>
    <mergeCell ref="D7:E8"/>
    <mergeCell ref="D9:E10"/>
    <mergeCell ref="D11:E11"/>
    <mergeCell ref="A2:A3"/>
    <mergeCell ref="B2:C2"/>
    <mergeCell ref="D2:E2"/>
    <mergeCell ref="A4:A9"/>
    <mergeCell ref="F3:F11"/>
    <mergeCell ref="G3:G11"/>
    <mergeCell ref="B17:C17"/>
    <mergeCell ref="B18:C18"/>
    <mergeCell ref="A20:G20"/>
    <mergeCell ref="B4:B6"/>
    <mergeCell ref="B7:B8"/>
    <mergeCell ref="B14:C15"/>
    <mergeCell ref="D14:E15"/>
    <mergeCell ref="F14:F15"/>
    <mergeCell ref="A12:G12"/>
    <mergeCell ref="F16:F19"/>
    <mergeCell ref="G16:G19"/>
    <mergeCell ref="G14:G15"/>
    <mergeCell ref="B19:C19"/>
    <mergeCell ref="D18:E18"/>
    <mergeCell ref="D19:E19"/>
    <mergeCell ref="D16:E16"/>
  </mergeCells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85" zoomScaleNormal="85" workbookViewId="0">
      <selection activeCell="H13" sqref="H13:I13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43" t="s">
        <v>29</v>
      </c>
      <c r="B1" s="43"/>
      <c r="C1" s="43"/>
      <c r="D1" s="43"/>
      <c r="E1" s="43"/>
      <c r="F1" s="43"/>
      <c r="G1" s="43"/>
      <c r="H1" s="43"/>
      <c r="I1" s="44"/>
    </row>
    <row r="2" spans="1:9" ht="52.5" customHeight="1" x14ac:dyDescent="0.25">
      <c r="A2" s="11" t="s">
        <v>30</v>
      </c>
      <c r="B2" s="11" t="s">
        <v>31</v>
      </c>
      <c r="C2" s="11" t="s">
        <v>39</v>
      </c>
      <c r="D2" s="11" t="s">
        <v>58</v>
      </c>
      <c r="E2" s="11" t="s">
        <v>32</v>
      </c>
      <c r="F2" s="11" t="s">
        <v>33</v>
      </c>
      <c r="G2" s="28" t="s">
        <v>40</v>
      </c>
      <c r="H2" s="11" t="s">
        <v>41</v>
      </c>
      <c r="I2" s="11" t="s">
        <v>42</v>
      </c>
    </row>
    <row r="3" spans="1:9" ht="22.5" customHeight="1" x14ac:dyDescent="0.25">
      <c r="A3" s="11" t="s">
        <v>34</v>
      </c>
      <c r="B3" s="12">
        <v>50</v>
      </c>
      <c r="C3" s="12">
        <v>7</v>
      </c>
      <c r="D3" s="12">
        <v>2</v>
      </c>
      <c r="E3" s="8" t="s">
        <v>48</v>
      </c>
      <c r="F3" s="8">
        <f>B3</f>
        <v>50</v>
      </c>
      <c r="G3" s="29">
        <f>F3</f>
        <v>50</v>
      </c>
      <c r="H3" s="13">
        <f>G3/B3*1/D3</f>
        <v>0.5</v>
      </c>
      <c r="I3" s="13">
        <f>G3/D3</f>
        <v>25</v>
      </c>
    </row>
    <row r="4" spans="1:9" ht="22.5" customHeight="1" x14ac:dyDescent="0.25">
      <c r="A4" s="11" t="s">
        <v>35</v>
      </c>
      <c r="B4" s="12">
        <v>20</v>
      </c>
      <c r="C4" s="12">
        <v>13</v>
      </c>
      <c r="D4" s="12">
        <v>1</v>
      </c>
      <c r="E4" s="8">
        <f>0.1*B4</f>
        <v>2</v>
      </c>
      <c r="F4" s="26">
        <f>SQRT(D4/C4)*B4</f>
        <v>5.5470019622522919</v>
      </c>
      <c r="G4" s="30">
        <f>IF(F4&lt;E4,E4,F4)</f>
        <v>5.5470019622522919</v>
      </c>
      <c r="H4" s="27">
        <f t="shared" ref="H4:H5" si="0">G4/B4*1/D4</f>
        <v>0.27735009811261457</v>
      </c>
      <c r="I4" s="27">
        <f t="shared" ref="I4:I5" si="1">G4/D4</f>
        <v>5.5470019622522919</v>
      </c>
    </row>
    <row r="5" spans="1:9" ht="22.5" customHeight="1" x14ac:dyDescent="0.25">
      <c r="A5" s="11" t="s">
        <v>36</v>
      </c>
      <c r="B5" s="12">
        <v>10</v>
      </c>
      <c r="C5" s="12">
        <v>2</v>
      </c>
      <c r="D5" s="12">
        <v>1</v>
      </c>
      <c r="E5" s="8">
        <f>0.1*B5</f>
        <v>1</v>
      </c>
      <c r="F5" s="8">
        <f>D5/C5*B5</f>
        <v>5</v>
      </c>
      <c r="G5" s="29">
        <f>IF(F5&lt;E5,E5,F5)</f>
        <v>5</v>
      </c>
      <c r="H5" s="13">
        <f t="shared" si="0"/>
        <v>0.5</v>
      </c>
      <c r="I5" s="13">
        <f t="shared" si="1"/>
        <v>5</v>
      </c>
    </row>
    <row r="6" spans="1:9" ht="75" customHeight="1" x14ac:dyDescent="0.25">
      <c r="A6" s="43" t="s">
        <v>37</v>
      </c>
      <c r="B6" s="43"/>
      <c r="C6" s="43"/>
      <c r="D6" s="43"/>
      <c r="E6" s="43"/>
      <c r="F6" s="43"/>
      <c r="G6" s="43"/>
      <c r="H6" s="43"/>
      <c r="I6" s="44"/>
    </row>
    <row r="7" spans="1:9" ht="22.5" customHeight="1" x14ac:dyDescent="0.25">
      <c r="A7" s="14" t="s">
        <v>38</v>
      </c>
      <c r="B7" s="12">
        <v>5</v>
      </c>
      <c r="C7" s="12">
        <v>3</v>
      </c>
      <c r="D7" s="12">
        <v>1</v>
      </c>
      <c r="E7" s="8">
        <f>0.1*B7</f>
        <v>0.5</v>
      </c>
      <c r="F7" s="26">
        <f>D7/C7*B7</f>
        <v>1.6666666666666665</v>
      </c>
      <c r="G7" s="30">
        <f>IF(F7&lt;E7,E7,F7)</f>
        <v>1.6666666666666665</v>
      </c>
      <c r="H7" s="27">
        <f>G7/B7*1/D7</f>
        <v>0.33333333333333331</v>
      </c>
      <c r="I7" s="27">
        <f>G7/D7</f>
        <v>1.6666666666666665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41.25" customHeight="1" x14ac:dyDescent="0.25">
      <c r="A13" s="9"/>
      <c r="B13" s="49" t="s">
        <v>60</v>
      </c>
      <c r="C13" s="50"/>
      <c r="D13" s="50"/>
      <c r="E13" s="4"/>
      <c r="F13" s="4"/>
      <c r="G13" s="4"/>
      <c r="H13" s="51" t="s">
        <v>63</v>
      </c>
      <c r="I13" s="51"/>
    </row>
    <row r="14" spans="1:9" ht="41.25" customHeight="1" x14ac:dyDescent="0.25">
      <c r="H14" s="10"/>
      <c r="I14" s="10"/>
    </row>
    <row r="15" spans="1:9" ht="41.25" customHeight="1" x14ac:dyDescent="0.25">
      <c r="H15" s="10"/>
      <c r="I15" s="10"/>
    </row>
    <row r="16" spans="1:9" ht="78" customHeight="1" x14ac:dyDescent="0.25"/>
  </sheetData>
  <mergeCells count="4">
    <mergeCell ref="A1:I1"/>
    <mergeCell ref="A6:I6"/>
    <mergeCell ref="B13:D13"/>
    <mergeCell ref="H13:I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85" zoomScaleNormal="85" workbookViewId="0">
      <selection activeCell="H13" sqref="H13:I13"/>
    </sheetView>
  </sheetViews>
  <sheetFormatPr defaultRowHeight="15" x14ac:dyDescent="0.25"/>
  <cols>
    <col min="1" max="9" width="28.5703125" customWidth="1"/>
  </cols>
  <sheetData>
    <row r="1" spans="1:9" s="4" customFormat="1" ht="75" customHeight="1" x14ac:dyDescent="0.25">
      <c r="A1" s="52" t="s">
        <v>43</v>
      </c>
      <c r="B1" s="52"/>
      <c r="C1" s="52"/>
      <c r="D1" s="52"/>
      <c r="E1" s="52"/>
      <c r="F1" s="52"/>
      <c r="G1" s="52"/>
      <c r="H1" s="52"/>
      <c r="I1" s="53"/>
    </row>
    <row r="2" spans="1:9" s="4" customFormat="1" ht="52.5" customHeight="1" x14ac:dyDescent="0.25">
      <c r="A2" s="11" t="s">
        <v>30</v>
      </c>
      <c r="B2" s="11" t="s">
        <v>31</v>
      </c>
      <c r="C2" s="11" t="s">
        <v>39</v>
      </c>
      <c r="D2" s="11" t="s">
        <v>64</v>
      </c>
      <c r="E2" s="11" t="s">
        <v>32</v>
      </c>
      <c r="F2" s="11" t="s">
        <v>33</v>
      </c>
      <c r="G2" s="28" t="s">
        <v>40</v>
      </c>
      <c r="H2" s="11" t="s">
        <v>41</v>
      </c>
      <c r="I2" s="11" t="s">
        <v>42</v>
      </c>
    </row>
    <row r="3" spans="1:9" s="4" customFormat="1" ht="22.5" customHeight="1" x14ac:dyDescent="0.25">
      <c r="A3" s="11" t="s">
        <v>45</v>
      </c>
      <c r="B3" s="12">
        <v>200</v>
      </c>
      <c r="C3" s="12">
        <v>5</v>
      </c>
      <c r="D3" s="12">
        <v>2</v>
      </c>
      <c r="E3" s="8" t="s">
        <v>48</v>
      </c>
      <c r="F3" s="8">
        <f>B3</f>
        <v>200</v>
      </c>
      <c r="G3" s="29">
        <f>F3</f>
        <v>200</v>
      </c>
      <c r="H3" s="13">
        <f>G3/B3*1/D3</f>
        <v>0.5</v>
      </c>
      <c r="I3" s="13">
        <f>G3/D3</f>
        <v>100</v>
      </c>
    </row>
    <row r="4" spans="1:9" s="4" customFormat="1" ht="22.5" customHeight="1" x14ac:dyDescent="0.25">
      <c r="A4" s="11" t="s">
        <v>46</v>
      </c>
      <c r="B4" s="12">
        <v>70</v>
      </c>
      <c r="C4" s="12">
        <v>3</v>
      </c>
      <c r="D4" s="12">
        <v>2</v>
      </c>
      <c r="E4" s="8">
        <f>0.1*B4</f>
        <v>7</v>
      </c>
      <c r="F4" s="26">
        <f>SQRT(D4/C4)*B4</f>
        <v>57.154760664940824</v>
      </c>
      <c r="G4" s="30">
        <f t="shared" ref="G4:G5" si="0">F4</f>
        <v>57.154760664940824</v>
      </c>
      <c r="H4" s="27">
        <f t="shared" ref="H4:H5" si="1">G4/B4*1/D4</f>
        <v>0.40824829046386302</v>
      </c>
      <c r="I4" s="27">
        <f t="shared" ref="I4:I5" si="2">G4/D4</f>
        <v>28.577380332470412</v>
      </c>
    </row>
    <row r="5" spans="1:9" s="4" customFormat="1" ht="22.5" customHeight="1" x14ac:dyDescent="0.25">
      <c r="A5" s="11" t="s">
        <v>47</v>
      </c>
      <c r="B5" s="12">
        <v>20</v>
      </c>
      <c r="C5" s="12">
        <v>3</v>
      </c>
      <c r="D5" s="12">
        <v>1</v>
      </c>
      <c r="E5" s="8">
        <f>0.1*B5</f>
        <v>2</v>
      </c>
      <c r="F5" s="26">
        <f>D5/C5*B5</f>
        <v>6.6666666666666661</v>
      </c>
      <c r="G5" s="30">
        <f t="shared" si="0"/>
        <v>6.6666666666666661</v>
      </c>
      <c r="H5" s="27">
        <f t="shared" si="1"/>
        <v>0.33333333333333331</v>
      </c>
      <c r="I5" s="27">
        <f t="shared" si="2"/>
        <v>6.6666666666666661</v>
      </c>
    </row>
    <row r="6" spans="1:9" s="4" customFormat="1" ht="75" customHeight="1" x14ac:dyDescent="0.25">
      <c r="A6" s="52" t="s">
        <v>44</v>
      </c>
      <c r="B6" s="52"/>
      <c r="C6" s="52"/>
      <c r="D6" s="52"/>
      <c r="E6" s="52"/>
      <c r="F6" s="52"/>
      <c r="G6" s="52"/>
      <c r="H6" s="52"/>
      <c r="I6" s="53"/>
    </row>
    <row r="7" spans="1:9" s="4" customFormat="1" ht="22.5" customHeight="1" x14ac:dyDescent="0.25">
      <c r="A7" s="11" t="s">
        <v>38</v>
      </c>
      <c r="B7" s="12">
        <v>5</v>
      </c>
      <c r="C7" s="12">
        <v>11</v>
      </c>
      <c r="D7" s="12">
        <v>1</v>
      </c>
      <c r="E7" s="8">
        <f>10%*B7</f>
        <v>0.5</v>
      </c>
      <c r="F7" s="26">
        <f>D7/C7*B7</f>
        <v>0.45454545454545459</v>
      </c>
      <c r="G7" s="29">
        <f>IF(F7&lt;E7,E7,F7)</f>
        <v>0.5</v>
      </c>
      <c r="H7" s="13">
        <f>G7/B7*1/D7</f>
        <v>0.1</v>
      </c>
      <c r="I7" s="13">
        <f>G7/D7</f>
        <v>0.5</v>
      </c>
    </row>
    <row r="8" spans="1:9" s="4" customForma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s="4" customForma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4" customForma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4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4" customFormat="1" ht="13.5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4" customFormat="1" ht="41.25" customHeight="1" x14ac:dyDescent="0.25">
      <c r="A13" s="15"/>
      <c r="B13" s="50" t="s">
        <v>60</v>
      </c>
      <c r="C13" s="50"/>
      <c r="D13" s="50"/>
      <c r="E13" s="5"/>
      <c r="F13" s="5"/>
      <c r="G13" s="5"/>
      <c r="H13" s="51" t="s">
        <v>63</v>
      </c>
      <c r="I13" s="51"/>
    </row>
    <row r="14" spans="1:9" s="4" customFormat="1" ht="41.25" customHeight="1" x14ac:dyDescent="0.25">
      <c r="A14"/>
      <c r="B14"/>
      <c r="C14"/>
      <c r="D14"/>
      <c r="E14"/>
      <c r="H14" s="10"/>
      <c r="I14" s="10"/>
    </row>
    <row r="15" spans="1:9" s="4" customFormat="1" ht="41.25" customHeight="1" x14ac:dyDescent="0.25">
      <c r="A15"/>
      <c r="B15"/>
      <c r="C15"/>
      <c r="D15"/>
      <c r="E15"/>
      <c r="H15" s="10"/>
      <c r="I15" s="10"/>
    </row>
  </sheetData>
  <mergeCells count="4">
    <mergeCell ref="A1:I1"/>
    <mergeCell ref="A6:I6"/>
    <mergeCell ref="B13:D13"/>
    <mergeCell ref="H13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opLeftCell="A13" zoomScale="70" zoomScaleNormal="70" workbookViewId="0">
      <selection activeCell="H21" sqref="H21:I21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52" t="s">
        <v>49</v>
      </c>
      <c r="B1" s="52"/>
      <c r="C1" s="52"/>
      <c r="D1" s="52"/>
      <c r="E1" s="52"/>
      <c r="F1" s="52"/>
      <c r="G1" s="52"/>
      <c r="H1" s="52"/>
      <c r="I1" s="53"/>
    </row>
    <row r="2" spans="1:9" ht="52.5" customHeight="1" x14ac:dyDescent="0.25">
      <c r="A2" s="14" t="s">
        <v>17</v>
      </c>
      <c r="B2" s="11" t="s">
        <v>31</v>
      </c>
      <c r="C2" s="11" t="s">
        <v>39</v>
      </c>
      <c r="D2" s="11" t="s">
        <v>64</v>
      </c>
      <c r="E2" s="19" t="s">
        <v>32</v>
      </c>
      <c r="F2" s="20" t="s">
        <v>33</v>
      </c>
      <c r="G2" s="31" t="s">
        <v>40</v>
      </c>
      <c r="H2" s="11" t="s">
        <v>41</v>
      </c>
      <c r="I2" s="11" t="s">
        <v>42</v>
      </c>
    </row>
    <row r="3" spans="1:9" ht="22.5" customHeight="1" x14ac:dyDescent="0.25">
      <c r="A3" s="14" t="s">
        <v>50</v>
      </c>
      <c r="B3" s="25">
        <v>300</v>
      </c>
      <c r="C3" s="25">
        <v>1</v>
      </c>
      <c r="D3" s="25">
        <v>1</v>
      </c>
      <c r="E3" s="22" t="s">
        <v>48</v>
      </c>
      <c r="F3" s="23">
        <f>B3</f>
        <v>300</v>
      </c>
      <c r="G3" s="32">
        <f>F3</f>
        <v>300</v>
      </c>
      <c r="H3" s="24">
        <f>F3/B3*1/D3</f>
        <v>1</v>
      </c>
      <c r="I3" s="24">
        <f>F3/D3</f>
        <v>300</v>
      </c>
    </row>
    <row r="4" spans="1:9" ht="22.5" customHeight="1" x14ac:dyDescent="0.25">
      <c r="A4" s="14" t="s">
        <v>51</v>
      </c>
      <c r="B4" s="25">
        <v>150</v>
      </c>
      <c r="C4" s="25">
        <v>3</v>
      </c>
      <c r="D4" s="25">
        <v>2</v>
      </c>
      <c r="E4" s="22" t="s">
        <v>48</v>
      </c>
      <c r="F4" s="23">
        <f t="shared" ref="F4:F5" si="0">B4</f>
        <v>150</v>
      </c>
      <c r="G4" s="32">
        <f t="shared" ref="G4:G5" si="1">F4</f>
        <v>150</v>
      </c>
      <c r="H4" s="24">
        <f>F4/B4*1/D4</f>
        <v>0.5</v>
      </c>
      <c r="I4" s="24">
        <f>F4/D4</f>
        <v>75</v>
      </c>
    </row>
    <row r="5" spans="1:9" ht="22.5" customHeight="1" x14ac:dyDescent="0.25">
      <c r="A5" s="14" t="s">
        <v>52</v>
      </c>
      <c r="B5" s="25">
        <v>75</v>
      </c>
      <c r="C5" s="25">
        <v>3</v>
      </c>
      <c r="D5" s="25">
        <v>1</v>
      </c>
      <c r="E5" s="22" t="s">
        <v>48</v>
      </c>
      <c r="F5" s="23">
        <f t="shared" si="0"/>
        <v>75</v>
      </c>
      <c r="G5" s="32">
        <f t="shared" si="1"/>
        <v>75</v>
      </c>
      <c r="H5" s="24">
        <f>F5/B5*1/D5</f>
        <v>1</v>
      </c>
      <c r="I5" s="24">
        <f>F5/D5</f>
        <v>75</v>
      </c>
    </row>
    <row r="6" spans="1:9" ht="22.5" customHeight="1" x14ac:dyDescent="0.25">
      <c r="A6" s="58" t="s">
        <v>56</v>
      </c>
      <c r="B6" s="59"/>
      <c r="C6" s="59"/>
      <c r="D6" s="59"/>
      <c r="E6" s="59"/>
      <c r="F6" s="59"/>
      <c r="G6" s="59"/>
      <c r="H6" s="59"/>
      <c r="I6" s="59"/>
    </row>
    <row r="7" spans="1:9" ht="75" customHeight="1" x14ac:dyDescent="0.25">
      <c r="A7" s="54" t="s">
        <v>55</v>
      </c>
      <c r="B7" s="54"/>
      <c r="C7" s="54"/>
      <c r="D7" s="54"/>
      <c r="E7" s="54"/>
      <c r="F7" s="54"/>
      <c r="G7" s="54"/>
      <c r="H7" s="54"/>
      <c r="I7" s="55"/>
    </row>
    <row r="8" spans="1:9" ht="75" customHeight="1" x14ac:dyDescent="0.25">
      <c r="A8" s="14" t="s">
        <v>17</v>
      </c>
      <c r="B8" s="11" t="s">
        <v>31</v>
      </c>
      <c r="C8" s="11" t="s">
        <v>39</v>
      </c>
      <c r="D8" s="11" t="s">
        <v>64</v>
      </c>
      <c r="E8" s="19" t="s">
        <v>32</v>
      </c>
      <c r="F8" s="20" t="s">
        <v>33</v>
      </c>
      <c r="G8" s="31" t="s">
        <v>40</v>
      </c>
      <c r="H8" s="11" t="s">
        <v>41</v>
      </c>
      <c r="I8" s="11" t="s">
        <v>42</v>
      </c>
    </row>
    <row r="9" spans="1:9" ht="22.5" customHeight="1" x14ac:dyDescent="0.25">
      <c r="A9" s="14" t="s">
        <v>50</v>
      </c>
      <c r="B9" s="25">
        <v>100</v>
      </c>
      <c r="C9" s="25">
        <v>3</v>
      </c>
      <c r="D9" s="25">
        <v>1</v>
      </c>
      <c r="E9" s="22">
        <f>10%*B9</f>
        <v>10</v>
      </c>
      <c r="F9" s="23">
        <f>SQRT(D9/C9)*B9</f>
        <v>57.735026918962575</v>
      </c>
      <c r="G9" s="32">
        <f>IF(F9&lt;E9,E9,F9)</f>
        <v>57.735026918962575</v>
      </c>
      <c r="H9" s="24">
        <f>F9/B9*1/D9</f>
        <v>0.57735026918962573</v>
      </c>
      <c r="I9" s="24">
        <f>G9/D9</f>
        <v>57.735026918962575</v>
      </c>
    </row>
    <row r="10" spans="1:9" ht="22.5" customHeight="1" x14ac:dyDescent="0.25">
      <c r="A10" s="14" t="s">
        <v>51</v>
      </c>
      <c r="B10" s="25">
        <v>20</v>
      </c>
      <c r="C10" s="25">
        <v>2</v>
      </c>
      <c r="D10" s="25">
        <v>1</v>
      </c>
      <c r="E10" s="22">
        <f>10%*B10</f>
        <v>2</v>
      </c>
      <c r="F10" s="23">
        <f t="shared" ref="F10:F11" si="2">SQRT(D10/C10)*B10</f>
        <v>14.142135623730951</v>
      </c>
      <c r="G10" s="32">
        <f t="shared" ref="G10:G11" si="3">IF(F10&lt;E10,E10,F10)</f>
        <v>14.142135623730951</v>
      </c>
      <c r="H10" s="24">
        <f>F10/B10*1/D10</f>
        <v>0.70710678118654757</v>
      </c>
      <c r="I10" s="24">
        <f>G10/D10</f>
        <v>14.142135623730951</v>
      </c>
    </row>
    <row r="11" spans="1:9" ht="22.5" customHeight="1" x14ac:dyDescent="0.25">
      <c r="A11" s="14" t="s">
        <v>52</v>
      </c>
      <c r="B11" s="25">
        <v>20</v>
      </c>
      <c r="C11" s="25">
        <v>5</v>
      </c>
      <c r="D11" s="25">
        <v>1</v>
      </c>
      <c r="E11" s="22">
        <f>10%*B11</f>
        <v>2</v>
      </c>
      <c r="F11" s="23">
        <f t="shared" si="2"/>
        <v>8.9442719099991592</v>
      </c>
      <c r="G11" s="32">
        <f t="shared" si="3"/>
        <v>8.9442719099991592</v>
      </c>
      <c r="H11" s="24">
        <f>F11/B11*1/D11</f>
        <v>0.44721359549995798</v>
      </c>
      <c r="I11" s="24">
        <f>G11/D11</f>
        <v>8.9442719099991592</v>
      </c>
    </row>
    <row r="12" spans="1:9" ht="45" customHeight="1" x14ac:dyDescent="0.25">
      <c r="A12" s="60" t="s">
        <v>57</v>
      </c>
      <c r="B12" s="59"/>
      <c r="C12" s="59"/>
      <c r="D12" s="59"/>
      <c r="E12" s="59"/>
      <c r="F12" s="59"/>
      <c r="G12" s="59"/>
      <c r="H12" s="59"/>
      <c r="I12" s="59"/>
    </row>
    <row r="13" spans="1:9" ht="75" customHeight="1" x14ac:dyDescent="0.25">
      <c r="A13" s="53" t="s">
        <v>53</v>
      </c>
      <c r="B13" s="56"/>
      <c r="C13" s="56"/>
      <c r="D13" s="56"/>
      <c r="E13" s="56"/>
      <c r="F13" s="56"/>
      <c r="G13" s="56"/>
      <c r="H13" s="56"/>
      <c r="I13" s="56"/>
    </row>
    <row r="14" spans="1:9" s="18" customFormat="1" ht="75" customHeight="1" x14ac:dyDescent="0.25">
      <c r="A14" s="14" t="s">
        <v>17</v>
      </c>
      <c r="B14" s="11" t="s">
        <v>31</v>
      </c>
      <c r="C14" s="11" t="s">
        <v>39</v>
      </c>
      <c r="D14" s="11" t="s">
        <v>64</v>
      </c>
      <c r="E14" s="19" t="s">
        <v>32</v>
      </c>
      <c r="F14" s="20" t="s">
        <v>33</v>
      </c>
      <c r="G14" s="31" t="s">
        <v>40</v>
      </c>
      <c r="H14" s="11" t="s">
        <v>41</v>
      </c>
      <c r="I14" s="11" t="s">
        <v>42</v>
      </c>
    </row>
    <row r="15" spans="1:9" s="18" customFormat="1" ht="22.5" customHeight="1" x14ac:dyDescent="0.25">
      <c r="A15" s="14" t="s">
        <v>50</v>
      </c>
      <c r="B15" s="21">
        <v>20</v>
      </c>
      <c r="C15" s="21">
        <v>2</v>
      </c>
      <c r="D15" s="21">
        <v>1</v>
      </c>
      <c r="E15" s="22">
        <f>10%*B15</f>
        <v>2</v>
      </c>
      <c r="F15" s="23">
        <f>D15/C15*B15</f>
        <v>10</v>
      </c>
      <c r="G15" s="32">
        <f>IF(F15&lt;E15,E15,F15)</f>
        <v>10</v>
      </c>
      <c r="H15" s="24">
        <f>(F15/B15)*(1/D15)</f>
        <v>0.5</v>
      </c>
      <c r="I15" s="24">
        <f>G15/D15</f>
        <v>10</v>
      </c>
    </row>
    <row r="16" spans="1:9" s="18" customFormat="1" ht="22.5" customHeight="1" x14ac:dyDescent="0.25">
      <c r="A16" s="14" t="s">
        <v>51</v>
      </c>
      <c r="B16" s="21">
        <v>5</v>
      </c>
      <c r="C16" s="21">
        <v>3</v>
      </c>
      <c r="D16" s="21">
        <v>3</v>
      </c>
      <c r="E16" s="22">
        <f t="shared" ref="E16:E17" si="4">10%*B16</f>
        <v>0.5</v>
      </c>
      <c r="F16" s="23">
        <f t="shared" ref="F16:F17" si="5">D16/C16*B16</f>
        <v>5</v>
      </c>
      <c r="G16" s="32">
        <f t="shared" ref="G16:G17" si="6">IF(F16&lt;E16,E16,F16)</f>
        <v>5</v>
      </c>
      <c r="H16" s="24">
        <f>F16/B16*1/D16</f>
        <v>0.33333333333333331</v>
      </c>
      <c r="I16" s="24">
        <f>G16/D16</f>
        <v>1.6666666666666667</v>
      </c>
    </row>
    <row r="17" spans="1:9" s="18" customFormat="1" ht="22.5" customHeight="1" x14ac:dyDescent="0.25">
      <c r="A17" s="14" t="s">
        <v>52</v>
      </c>
      <c r="B17" s="21">
        <v>5</v>
      </c>
      <c r="C17" s="21">
        <v>2</v>
      </c>
      <c r="D17" s="21">
        <v>2</v>
      </c>
      <c r="E17" s="22">
        <f t="shared" si="4"/>
        <v>0.5</v>
      </c>
      <c r="F17" s="23">
        <f t="shared" si="5"/>
        <v>5</v>
      </c>
      <c r="G17" s="32">
        <f t="shared" si="6"/>
        <v>5</v>
      </c>
      <c r="H17" s="24">
        <f>F17/B17*1/D17</f>
        <v>0.5</v>
      </c>
      <c r="I17" s="24">
        <f>G17/D17</f>
        <v>2.5</v>
      </c>
    </row>
    <row r="18" spans="1:9" s="18" customFormat="1" ht="22.5" customHeight="1" x14ac:dyDescent="0.25">
      <c r="A18" s="61" t="s">
        <v>54</v>
      </c>
      <c r="B18" s="61"/>
      <c r="C18" s="61"/>
      <c r="D18" s="61"/>
      <c r="E18" s="61"/>
      <c r="F18" s="61"/>
      <c r="G18" s="61"/>
      <c r="H18" s="61"/>
      <c r="I18" s="61"/>
    </row>
    <row r="19" spans="1:9" x14ac:dyDescent="0.25">
      <c r="E19" s="17"/>
      <c r="F19" s="16"/>
      <c r="G19" s="16"/>
    </row>
    <row r="20" spans="1:9" ht="59.25" customHeight="1" x14ac:dyDescent="0.25">
      <c r="E20" s="17"/>
      <c r="F20" s="16"/>
      <c r="G20" s="16"/>
    </row>
    <row r="21" spans="1:9" ht="41.25" customHeight="1" x14ac:dyDescent="0.25">
      <c r="B21" s="50" t="s">
        <v>61</v>
      </c>
      <c r="C21" s="57"/>
      <c r="D21" s="57"/>
      <c r="E21" s="17"/>
      <c r="F21" s="16"/>
      <c r="G21" s="16"/>
      <c r="H21" s="51" t="s">
        <v>63</v>
      </c>
      <c r="I21" s="51"/>
    </row>
    <row r="22" spans="1:9" ht="41.25" customHeight="1" x14ac:dyDescent="0.25">
      <c r="F22" s="16"/>
      <c r="G22" s="16"/>
    </row>
    <row r="23" spans="1:9" ht="41.25" customHeight="1" x14ac:dyDescent="0.25">
      <c r="F23" s="16"/>
      <c r="G23" s="7"/>
    </row>
    <row r="24" spans="1:9" x14ac:dyDescent="0.25">
      <c r="F24" s="16"/>
      <c r="G24" s="16"/>
    </row>
    <row r="25" spans="1:9" x14ac:dyDescent="0.25">
      <c r="F25" s="16"/>
      <c r="G25" s="16"/>
    </row>
    <row r="26" spans="1:9" x14ac:dyDescent="0.25">
      <c r="E26" s="17"/>
      <c r="F26" s="16"/>
      <c r="G26" s="16"/>
    </row>
    <row r="27" spans="1:9" x14ac:dyDescent="0.25">
      <c r="E27" s="17"/>
      <c r="F27" s="16"/>
      <c r="G27" s="16"/>
    </row>
    <row r="28" spans="1:9" x14ac:dyDescent="0.25">
      <c r="E28" s="6"/>
      <c r="F28" s="16"/>
      <c r="G28" s="16"/>
    </row>
    <row r="29" spans="1:9" x14ac:dyDescent="0.25">
      <c r="E29" s="6"/>
      <c r="F29" s="16"/>
      <c r="G29" s="16"/>
    </row>
    <row r="30" spans="1:9" x14ac:dyDescent="0.25">
      <c r="E30" s="6"/>
      <c r="F30" s="16"/>
      <c r="G30" s="16"/>
    </row>
    <row r="31" spans="1:9" x14ac:dyDescent="0.25">
      <c r="E31" s="6"/>
      <c r="F31" s="16"/>
      <c r="G31" s="16"/>
    </row>
    <row r="32" spans="1:9" x14ac:dyDescent="0.25">
      <c r="E32" s="6"/>
      <c r="F32" s="16"/>
      <c r="G32" s="16"/>
    </row>
    <row r="33" spans="5:7" x14ac:dyDescent="0.25">
      <c r="E33" s="17"/>
      <c r="F33" s="16"/>
      <c r="G33" s="16"/>
    </row>
    <row r="34" spans="5:7" x14ac:dyDescent="0.25">
      <c r="E34" s="17"/>
      <c r="F34" s="16"/>
      <c r="G34" s="16"/>
    </row>
    <row r="35" spans="5:7" x14ac:dyDescent="0.25">
      <c r="E35" s="17"/>
      <c r="F35" s="16"/>
      <c r="G35" s="16"/>
    </row>
    <row r="36" spans="5:7" x14ac:dyDescent="0.25">
      <c r="E36" s="17"/>
      <c r="F36" s="16"/>
      <c r="G36" s="16"/>
    </row>
  </sheetData>
  <mergeCells count="8">
    <mergeCell ref="A1:I1"/>
    <mergeCell ref="A7:I7"/>
    <mergeCell ref="A13:I13"/>
    <mergeCell ref="H21:I21"/>
    <mergeCell ref="B21:D21"/>
    <mergeCell ref="A6:I6"/>
    <mergeCell ref="A12:I12"/>
    <mergeCell ref="A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Całkowita wartość punktowa</vt:lpstr>
      <vt:lpstr>Artykuł 2017 - 2018</vt:lpstr>
      <vt:lpstr>Artykuł 2019 - 2020</vt:lpstr>
      <vt:lpstr>Monografia 2017 - 2020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Bożena Żurek</cp:lastModifiedBy>
  <dcterms:created xsi:type="dcterms:W3CDTF">2019-04-26T06:24:24Z</dcterms:created>
  <dcterms:modified xsi:type="dcterms:W3CDTF">2019-10-04T07:56:43Z</dcterms:modified>
</cp:coreProperties>
</file>